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Công Danh\Tổng hợp\Công đoàn\2022\Hoi nghi CBCCVC So 2022\"/>
    </mc:Choice>
  </mc:AlternateContent>
  <xr:revisionPtr revIDLastSave="0" documentId="13_ncr:1_{2A956ED6-68BF-4DC8-8A28-36D15EC02CF9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Sheet6" sheetId="1" state="hidden" r:id="rId1"/>
    <sheet name="2021" sheetId="2" state="hidden" r:id="rId2"/>
    <sheet name="2022" sheetId="3" r:id="rId3"/>
  </sheets>
  <externalReferences>
    <externalReference r:id="rId4"/>
  </externalReferences>
  <definedNames>
    <definedName name="_xlnm.Print_Area" localSheetId="1">'2021'!$A$1:$J$45</definedName>
    <definedName name="_xlnm.Print_Area" localSheetId="2">'2022'!$A$1:$J$46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G14" i="3"/>
  <c r="I14" i="3" s="1"/>
  <c r="C14" i="3" l="1"/>
  <c r="H14" i="3" s="1"/>
  <c r="G13" i="3"/>
  <c r="D13" i="3" l="1"/>
  <c r="F13" i="3" s="1"/>
  <c r="H13" i="3" l="1"/>
  <c r="I13" i="3"/>
  <c r="F11" i="3" l="1"/>
  <c r="H11" i="3" s="1"/>
  <c r="I45" i="3"/>
  <c r="H43" i="3"/>
  <c r="G39" i="3"/>
  <c r="G35" i="3" s="1"/>
  <c r="D39" i="3"/>
  <c r="D35" i="3" s="1"/>
  <c r="H35" i="3"/>
  <c r="E35" i="3"/>
  <c r="E32" i="3" s="1"/>
  <c r="K34" i="3"/>
  <c r="H12" i="3"/>
  <c r="G12" i="3"/>
  <c r="I12" i="3" s="1"/>
  <c r="F10" i="3"/>
  <c r="E10" i="3"/>
  <c r="D10" i="3"/>
  <c r="H12" i="2"/>
  <c r="H10" i="2" s="1"/>
  <c r="G12" i="2"/>
  <c r="I12" i="2" s="1"/>
  <c r="F10" i="2"/>
  <c r="E10" i="2"/>
  <c r="D10" i="2"/>
  <c r="F35" i="1"/>
  <c r="E35" i="1"/>
  <c r="G35" i="1" s="1"/>
  <c r="D34" i="1"/>
  <c r="E34" i="1" s="1"/>
  <c r="H33" i="1"/>
  <c r="G33" i="1"/>
  <c r="E32" i="1"/>
  <c r="D32" i="1"/>
  <c r="D31" i="1"/>
  <c r="E31" i="1" s="1"/>
  <c r="C30" i="1"/>
  <c r="E17" i="1"/>
  <c r="E16" i="1"/>
  <c r="D15" i="1"/>
  <c r="C15" i="1"/>
  <c r="G14" i="1"/>
  <c r="E14" i="1"/>
  <c r="H14" i="1" s="1"/>
  <c r="E13" i="1"/>
  <c r="F12" i="1"/>
  <c r="H12" i="1" s="1"/>
  <c r="E12" i="1"/>
  <c r="E11" i="1"/>
  <c r="D10" i="1"/>
  <c r="D9" i="1" s="1"/>
  <c r="C10" i="1"/>
  <c r="C9" i="1"/>
  <c r="G12" i="1" l="1"/>
  <c r="F13" i="1"/>
  <c r="H13" i="1" s="1"/>
  <c r="E15" i="1"/>
  <c r="H35" i="1"/>
  <c r="E10" i="1"/>
  <c r="F11" i="1"/>
  <c r="G10" i="3"/>
  <c r="I10" i="3" s="1"/>
  <c r="H10" i="3"/>
  <c r="G34" i="1"/>
  <c r="H34" i="1"/>
  <c r="G32" i="1"/>
  <c r="G15" i="1"/>
  <c r="H15" i="1"/>
  <c r="E30" i="1"/>
  <c r="E29" i="1" s="1"/>
  <c r="F31" i="1"/>
  <c r="D30" i="1"/>
  <c r="D29" i="1" s="1"/>
  <c r="F32" i="1"/>
  <c r="H32" i="1" s="1"/>
  <c r="G10" i="2"/>
  <c r="I10" i="2" s="1"/>
  <c r="E9" i="1"/>
  <c r="G13" i="1" l="1"/>
  <c r="H11" i="1"/>
  <c r="F10" i="1"/>
  <c r="G11" i="1"/>
  <c r="F30" i="1"/>
  <c r="H31" i="1"/>
  <c r="G31" i="1"/>
  <c r="G30" i="1" s="1"/>
  <c r="G29" i="1" s="1"/>
  <c r="H10" i="1" l="1"/>
  <c r="F9" i="1"/>
  <c r="H9" i="1" s="1"/>
  <c r="G10" i="1"/>
  <c r="G9" i="1" s="1"/>
  <c r="H30" i="1"/>
  <c r="F29" i="1"/>
  <c r="H29" i="1" s="1"/>
</calcChain>
</file>

<file path=xl/sharedStrings.xml><?xml version="1.0" encoding="utf-8"?>
<sst xmlns="http://schemas.openxmlformats.org/spreadsheetml/2006/main" count="187" uniqueCount="56">
  <si>
    <t>UBND TỈNH BÌNH DƯƠNG</t>
  </si>
  <si>
    <t>CỘNG HÒA XÃ HỘI CHỦ NGHĨA VIỆT NAM</t>
  </si>
  <si>
    <t>SỞ CÔNG THƯƠNG</t>
  </si>
  <si>
    <t>Độc lập - Tự do - Hạnh phúc</t>
  </si>
  <si>
    <t>BÁO CÁO TÌNH HÌNH ƯỚC THỰC HIỆN TÀI CHÍNH NĂM 2019</t>
  </si>
  <si>
    <t>ĐƠN VỊ: TRUNG TÂM XÚC TIẾN ĐẦU TƯ, THƯƠNG MẠI VÀ PHÁT TRIỂN CÔNG NGHIỆP</t>
  </si>
  <si>
    <t>STT</t>
  </si>
  <si>
    <t>Nội dung</t>
  </si>
  <si>
    <t>Năm trước chuyển sang</t>
  </si>
  <si>
    <t>Dự toán giao đầu năm và bổ sung trong năm 2019</t>
  </si>
  <si>
    <t>Dự toán được sử dụng trong năm 2019</t>
  </si>
  <si>
    <t>Kinh phí ước thực hiện năm 2019</t>
  </si>
  <si>
    <t>Dự toán còn lại chưa sử dụng</t>
  </si>
  <si>
    <t>TH/KH</t>
  </si>
  <si>
    <t>A</t>
  </si>
  <si>
    <t>B</t>
  </si>
  <si>
    <t>3 = 1+2</t>
  </si>
  <si>
    <t>5 = 3 - 4</t>
  </si>
  <si>
    <t>6 = 4/ 3</t>
  </si>
  <si>
    <t>TỔNG DỰ TOÁN NGÂN SÁCH CẤP NĂM 2019</t>
  </si>
  <si>
    <t>NGUỒN KINH PHÍ TỰ CHỦ</t>
  </si>
  <si>
    <t>KP tiền lương, phụ cấp và các khoản đóng góp</t>
  </si>
  <si>
    <t>KP hoạt động</t>
  </si>
  <si>
    <t>Cải cách tiền lương</t>
  </si>
  <si>
    <t>NGUỒN KINH PHÍ KHÔNG TỰ CHỦ</t>
  </si>
  <si>
    <t>C</t>
  </si>
  <si>
    <t>NGUỒN THU SỰ NGHIỆP</t>
  </si>
  <si>
    <t>Thu mới trong năm 2019</t>
  </si>
  <si>
    <t>Thu công nợ năm 2018 chuyển sang</t>
  </si>
  <si>
    <t>ĐƠN VỊ: KHỐI VĂN PHÒNG SỞ</t>
  </si>
  <si>
    <t>NGUỒN THU PHÍ, LỆ PHÍ</t>
  </si>
  <si>
    <t>Chi phục vụ thu phí, lệ phí và chi nguồn CCTL từ nguồn thu</t>
  </si>
  <si>
    <t>Chi nộp Ngân sách</t>
  </si>
  <si>
    <t>BÁO CÁO TÌNH HÌNH ƯỚC THỰC HIỆN TÀI CHÍNH NĂM 2021</t>
  </si>
  <si>
    <t>Dự toán giao đầu năm 2021</t>
  </si>
  <si>
    <t>DT điều chỉnh, bổ sung, cắt giảm/ Thu PLP</t>
  </si>
  <si>
    <t>Dự toán được sử dụng trong năm 2021</t>
  </si>
  <si>
    <t>Kinh phí đã sử dụng đến ngày 15/12/2021</t>
  </si>
  <si>
    <t>4 = 1+2+3</t>
  </si>
  <si>
    <t>6 = 4 - 5</t>
  </si>
  <si>
    <t>7 = 5/ 4</t>
  </si>
  <si>
    <t>TỔNG DỰ TOÁN NGÂN SÁCH CẤP NĂM 2021 = A + B</t>
  </si>
  <si>
    <t>-342.499.605 </t>
  </si>
  <si>
    <t xml:space="preserve">          </t>
  </si>
  <si>
    <t>Chi phục vụ thu phí, lệ phí</t>
  </si>
  <si>
    <t>DT điều chỉnh, bổ sung, cắt giảm</t>
  </si>
  <si>
    <t>Số thu SN trong 11 tháng</t>
  </si>
  <si>
    <t>Kinh phí đã sử dụng đến 15/12/2021</t>
  </si>
  <si>
    <t>BÁO CÁO TÌNH HÌNH ƯỚC THỰC HIỆN TÀI CHÍNH NĂM 2022</t>
  </si>
  <si>
    <t>Dự toán giao đầu năm 2022</t>
  </si>
  <si>
    <t>Dự toán được sử dụng trong năm 2022</t>
  </si>
  <si>
    <t>TỔNG DỰ TOÁN NGÂN SÁCH CẤP NĂM 2022 = A + B</t>
  </si>
  <si>
    <t>Số thu SN trong năm</t>
  </si>
  <si>
    <t>Kinh phí đã sử dụng đến 31/12/2022</t>
  </si>
  <si>
    <t>Kinh phí tiết kiệm</t>
  </si>
  <si>
    <t>Kinh phí đã sử dụng đến ngày 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</si>
</sst>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3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rgb="FFFF0000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3"/>
      <color theme="1"/>
      <name val="Times New Roman"/>
      <charset val="134"/>
    </font>
    <font>
      <i/>
      <sz val="11"/>
      <color theme="1"/>
      <name val="Times New Roman"/>
      <charset val="134"/>
    </font>
    <font>
      <b/>
      <i/>
      <sz val="11"/>
      <color theme="1"/>
      <name val="Times New Roman"/>
      <charset val="134"/>
    </font>
    <font>
      <sz val="11"/>
      <name val="Times New Roman"/>
      <charset val="134"/>
    </font>
    <font>
      <sz val="14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color rgb="FFFF0000"/>
      <name val="Times New Roman"/>
      <charset val="134"/>
    </font>
    <font>
      <i/>
      <sz val="8"/>
      <color rgb="FF000000"/>
      <name val="Times New Roman"/>
      <charset val="134"/>
    </font>
    <font>
      <i/>
      <sz val="8"/>
      <color rgb="FFFF0000"/>
      <name val="Times New Roman"/>
      <charset val="134"/>
    </font>
    <font>
      <b/>
      <sz val="11"/>
      <color rgb="FF000000"/>
      <name val="Times New Roman"/>
      <charset val="134"/>
    </font>
    <font>
      <b/>
      <sz val="8"/>
      <color rgb="FF000000"/>
      <name val="Times New Roman"/>
      <charset val="134"/>
    </font>
    <font>
      <b/>
      <sz val="9"/>
      <color rgb="FF000000"/>
      <name val="Times New Roman"/>
      <charset val="134"/>
    </font>
    <font>
      <sz val="11"/>
      <color rgb="FF000000"/>
      <name val="Times New Roman"/>
      <charset val="134"/>
    </font>
    <font>
      <sz val="9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FF0000"/>
      <name val="Times New Roman"/>
      <charset val="134"/>
    </font>
    <font>
      <sz val="11"/>
      <color theme="1"/>
      <name val="Calibri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4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0" fontId="2" fillId="0" borderId="16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3" fontId="5" fillId="0" borderId="0" xfId="0" applyNumberFormat="1" applyFont="1"/>
    <xf numFmtId="0" fontId="5" fillId="0" borderId="18" xfId="0" applyFont="1" applyBorder="1" applyAlignment="1">
      <alignment horizontal="right" vertical="center"/>
    </xf>
    <xf numFmtId="0" fontId="6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164" fontId="17" fillId="0" borderId="19" xfId="1" applyNumberFormat="1" applyFont="1" applyBorder="1" applyAlignment="1">
      <alignment horizontal="right" vertical="center"/>
    </xf>
    <xf numFmtId="3" fontId="17" fillId="0" borderId="19" xfId="0" applyNumberFormat="1" applyFont="1" applyBorder="1" applyAlignment="1">
      <alignment horizontal="center" vertical="center"/>
    </xf>
    <xf numFmtId="9" fontId="18" fillId="0" borderId="19" xfId="2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3" fontId="17" fillId="0" borderId="6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horizontal="right" vertical="center"/>
    </xf>
    <xf numFmtId="9" fontId="19" fillId="0" borderId="6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 wrapText="1"/>
    </xf>
    <xf numFmtId="3" fontId="20" fillId="0" borderId="8" xfId="0" applyNumberFormat="1" applyFont="1" applyBorder="1" applyAlignment="1">
      <alignment horizontal="right" vertical="center"/>
    </xf>
    <xf numFmtId="9" fontId="21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3" fontId="17" fillId="0" borderId="8" xfId="0" applyNumberFormat="1" applyFont="1" applyBorder="1" applyAlignment="1">
      <alignment horizontal="right" vertical="center"/>
    </xf>
    <xf numFmtId="9" fontId="19" fillId="0" borderId="8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vertical="center"/>
    </xf>
    <xf numFmtId="164" fontId="20" fillId="0" borderId="8" xfId="1" applyNumberFormat="1" applyFont="1" applyBorder="1" applyAlignment="1">
      <alignment vertical="center"/>
    </xf>
    <xf numFmtId="164" fontId="20" fillId="0" borderId="8" xfId="1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3" fontId="20" fillId="0" borderId="20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3" fontId="13" fillId="0" borderId="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3" fontId="13" fillId="0" borderId="8" xfId="0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horizontal="right"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22" fillId="0" borderId="8" xfId="0" applyFont="1" applyBorder="1" applyAlignment="1">
      <alignment horizontal="right" vertical="center"/>
    </xf>
    <xf numFmtId="3" fontId="22" fillId="0" borderId="8" xfId="0" applyNumberFormat="1" applyFont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center"/>
    </xf>
    <xf numFmtId="0" fontId="22" fillId="0" borderId="8" xfId="0" applyFont="1" applyBorder="1" applyAlignment="1">
      <alignment vertical="center"/>
    </xf>
    <xf numFmtId="10" fontId="19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horizontal="right" vertical="center"/>
    </xf>
    <xf numFmtId="3" fontId="23" fillId="0" borderId="20" xfId="0" applyNumberFormat="1" applyFont="1" applyBorder="1" applyAlignment="1">
      <alignment horizontal="right" vertical="center"/>
    </xf>
    <xf numFmtId="9" fontId="20" fillId="0" borderId="20" xfId="2" applyFont="1" applyBorder="1" applyAlignment="1">
      <alignment horizontal="right" vertical="center"/>
    </xf>
    <xf numFmtId="10" fontId="5" fillId="0" borderId="0" xfId="2" applyNumberFormat="1" applyFont="1"/>
    <xf numFmtId="0" fontId="25" fillId="0" borderId="0" xfId="0" applyFont="1"/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 wrapText="1"/>
    </xf>
    <xf numFmtId="0" fontId="29" fillId="0" borderId="0" xfId="0" applyFont="1" applyAlignment="1">
      <alignment horizontal="centerContinuous"/>
    </xf>
    <xf numFmtId="0" fontId="29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/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28" fillId="0" borderId="6" xfId="0" applyFont="1" applyBorder="1" applyAlignment="1">
      <alignment vertical="center" wrapText="1"/>
    </xf>
    <xf numFmtId="0" fontId="29" fillId="0" borderId="6" xfId="0" applyFont="1" applyBorder="1" applyAlignment="1">
      <alignment vertical="center"/>
    </xf>
    <xf numFmtId="3" fontId="28" fillId="0" borderId="6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center" vertical="center"/>
    </xf>
    <xf numFmtId="10" fontId="28" fillId="0" borderId="16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3" fontId="28" fillId="0" borderId="8" xfId="0" applyNumberFormat="1" applyFont="1" applyBorder="1" applyAlignment="1">
      <alignment horizontal="right" vertical="center"/>
    </xf>
    <xf numFmtId="10" fontId="28" fillId="0" borderId="17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8" xfId="0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right" vertical="center"/>
    </xf>
    <xf numFmtId="9" fontId="29" fillId="0" borderId="17" xfId="0" applyNumberFormat="1" applyFont="1" applyBorder="1" applyAlignment="1">
      <alignment horizontal="center" vertical="center"/>
    </xf>
    <xf numFmtId="10" fontId="29" fillId="0" borderId="17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right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right" vertical="center"/>
    </xf>
    <xf numFmtId="10" fontId="28" fillId="0" borderId="18" xfId="0" applyNumberFormat="1" applyFont="1" applyBorder="1" applyAlignment="1">
      <alignment horizontal="center" vertical="center"/>
    </xf>
    <xf numFmtId="3" fontId="29" fillId="0" borderId="0" xfId="0" applyNumberFormat="1" applyFont="1"/>
    <xf numFmtId="0" fontId="28" fillId="0" borderId="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3" fontId="29" fillId="0" borderId="8" xfId="0" applyNumberFormat="1" applyFont="1" applyBorder="1" applyAlignment="1">
      <alignment horizontal="right" vertical="center" wrapText="1"/>
    </xf>
    <xf numFmtId="0" fontId="29" fillId="0" borderId="8" xfId="0" applyFont="1" applyBorder="1" applyAlignment="1">
      <alignment horizontal="right" vertical="center" wrapText="1"/>
    </xf>
    <xf numFmtId="3" fontId="29" fillId="0" borderId="13" xfId="0" applyNumberFormat="1" applyFont="1" applyBorder="1" applyAlignment="1">
      <alignment horizontal="right" vertical="center" wrapText="1"/>
    </xf>
    <xf numFmtId="3" fontId="29" fillId="0" borderId="12" xfId="0" applyNumberFormat="1" applyFont="1" applyBorder="1" applyAlignment="1">
      <alignment horizontal="right" vertical="center" wrapText="1"/>
    </xf>
    <xf numFmtId="0" fontId="29" fillId="0" borderId="6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28" fillId="0" borderId="8" xfId="0" applyNumberFormat="1" applyFont="1" applyBorder="1" applyAlignment="1">
      <alignment horizontal="right" vertical="center" wrapText="1"/>
    </xf>
    <xf numFmtId="3" fontId="28" fillId="0" borderId="8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10" fontId="28" fillId="0" borderId="16" xfId="0" applyNumberFormat="1" applyFont="1" applyBorder="1" applyAlignment="1">
      <alignment horizontal="center" vertical="center"/>
    </xf>
    <xf numFmtId="10" fontId="28" fillId="0" borderId="17" xfId="0" applyNumberFormat="1" applyFont="1" applyBorder="1" applyAlignment="1">
      <alignment horizontal="center" vertical="center"/>
    </xf>
    <xf numFmtId="9" fontId="29" fillId="0" borderId="17" xfId="0" applyNumberFormat="1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3" fontId="28" fillId="0" borderId="6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3" fontId="29" fillId="0" borderId="8" xfId="0" applyNumberFormat="1" applyFont="1" applyBorder="1" applyAlignment="1">
      <alignment horizontal="right" vertical="center"/>
    </xf>
    <xf numFmtId="3" fontId="28" fillId="0" borderId="13" xfId="0" applyNumberFormat="1" applyFont="1" applyBorder="1" applyAlignment="1">
      <alignment horizontal="right" vertical="center" wrapText="1"/>
    </xf>
    <xf numFmtId="0" fontId="32" fillId="0" borderId="6" xfId="0" applyFont="1" applyBorder="1" applyAlignment="1">
      <alignment horizontal="right" vertical="center" wrapText="1"/>
    </xf>
    <xf numFmtId="0" fontId="29" fillId="0" borderId="8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 wrapText="1"/>
    </xf>
    <xf numFmtId="0" fontId="29" fillId="0" borderId="8" xfId="0" applyFont="1" applyBorder="1" applyAlignment="1">
      <alignment vertical="top"/>
    </xf>
    <xf numFmtId="0" fontId="29" fillId="0" borderId="8" xfId="0" applyFont="1" applyBorder="1" applyAlignment="1">
      <alignment horizontal="right" vertical="center"/>
    </xf>
    <xf numFmtId="0" fontId="28" fillId="0" borderId="8" xfId="0" applyFont="1" applyBorder="1" applyAlignment="1">
      <alignment horizontal="right" vertical="center"/>
    </xf>
    <xf numFmtId="0" fontId="28" fillId="0" borderId="8" xfId="0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3" fontId="28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3" fontId="28" fillId="0" borderId="6" xfId="0" applyNumberFormat="1" applyFont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3" fontId="28" fillId="0" borderId="17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</xdr:row>
      <xdr:rowOff>0</xdr:rowOff>
    </xdr:from>
    <xdr:to>
      <xdr:col>1</xdr:col>
      <xdr:colOff>1428750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782320" y="442595"/>
          <a:ext cx="1066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2</xdr:row>
      <xdr:rowOff>0</xdr:rowOff>
    </xdr:from>
    <xdr:to>
      <xdr:col>6</xdr:col>
      <xdr:colOff>552450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241925" y="442595"/>
          <a:ext cx="22898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22</xdr:row>
      <xdr:rowOff>0</xdr:rowOff>
    </xdr:from>
    <xdr:to>
      <xdr:col>1</xdr:col>
      <xdr:colOff>1428750</xdr:colOff>
      <xdr:row>22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82320" y="6798310"/>
          <a:ext cx="1066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22</xdr:row>
      <xdr:rowOff>0</xdr:rowOff>
    </xdr:from>
    <xdr:to>
      <xdr:col>6</xdr:col>
      <xdr:colOff>552450</xdr:colOff>
      <xdr:row>22</xdr:row>
      <xdr:rowOff>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241925" y="6798310"/>
          <a:ext cx="22898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2</xdr:row>
      <xdr:rowOff>38100</xdr:rowOff>
    </xdr:from>
    <xdr:to>
      <xdr:col>7</xdr:col>
      <xdr:colOff>857250</xdr:colOff>
      <xdr:row>2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075680" y="433070"/>
          <a:ext cx="20586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981075</xdr:colOff>
      <xdr:row>24</xdr:row>
      <xdr:rowOff>28576</xdr:rowOff>
    </xdr:from>
    <xdr:to>
      <xdr:col>7</xdr:col>
      <xdr:colOff>857250</xdr:colOff>
      <xdr:row>24</xdr:row>
      <xdr:rowOff>28577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085205" y="5937250"/>
          <a:ext cx="20491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</xdr:row>
      <xdr:rowOff>47625</xdr:rowOff>
    </xdr:from>
    <xdr:to>
      <xdr:col>1</xdr:col>
      <xdr:colOff>800100</xdr:colOff>
      <xdr:row>2</xdr:row>
      <xdr:rowOff>47625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44195" y="442595"/>
          <a:ext cx="676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24</xdr:row>
      <xdr:rowOff>28575</xdr:rowOff>
    </xdr:from>
    <xdr:to>
      <xdr:col>1</xdr:col>
      <xdr:colOff>781050</xdr:colOff>
      <xdr:row>24</xdr:row>
      <xdr:rowOff>28575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591820" y="5937250"/>
          <a:ext cx="609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2</xdr:row>
      <xdr:rowOff>38100</xdr:rowOff>
    </xdr:from>
    <xdr:to>
      <xdr:col>7</xdr:col>
      <xdr:colOff>857250</xdr:colOff>
      <xdr:row>2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075680" y="433070"/>
          <a:ext cx="20586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981075</xdr:colOff>
      <xdr:row>25</xdr:row>
      <xdr:rowOff>28576</xdr:rowOff>
    </xdr:from>
    <xdr:to>
      <xdr:col>7</xdr:col>
      <xdr:colOff>857250</xdr:colOff>
      <xdr:row>25</xdr:row>
      <xdr:rowOff>28577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6085205" y="5937250"/>
          <a:ext cx="20491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</xdr:row>
      <xdr:rowOff>47625</xdr:rowOff>
    </xdr:from>
    <xdr:to>
      <xdr:col>1</xdr:col>
      <xdr:colOff>800100</xdr:colOff>
      <xdr:row>2</xdr:row>
      <xdr:rowOff>47625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44195" y="442595"/>
          <a:ext cx="676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25</xdr:row>
      <xdr:rowOff>28575</xdr:rowOff>
    </xdr:from>
    <xdr:to>
      <xdr:col>1</xdr:col>
      <xdr:colOff>781050</xdr:colOff>
      <xdr:row>25</xdr:row>
      <xdr:rowOff>28575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91820" y="5937250"/>
          <a:ext cx="609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Microsoft\Excel\2022%20Bang%20ke%20chung%20tu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"/>
      <sheetName val="Khen thưởng"/>
      <sheetName val="Khen thưởng (2)"/>
      <sheetName val="Tăng thu nhập"/>
      <sheetName val="Phúc lợi"/>
      <sheetName val="3712"/>
      <sheetName val="3713"/>
      <sheetName val="1"/>
      <sheetName val="2"/>
      <sheetName val="3"/>
      <sheetName val="QI"/>
      <sheetName val="QI (2)"/>
      <sheetName val="4"/>
      <sheetName val="5"/>
      <sheetName val="6"/>
      <sheetName val="Sheet1"/>
      <sheetName val="7"/>
      <sheetName val="QII"/>
      <sheetName val="8"/>
      <sheetName val="9"/>
      <sheetName val="10"/>
      <sheetName val="11"/>
      <sheetName val="12"/>
      <sheetName val="LK (12T)"/>
      <sheetName val="LK (9T)"/>
      <sheetName val="LK (10T)"/>
      <sheetName val="Lũy khế (10T) (2)"/>
      <sheetName val="LK (11T)"/>
      <sheetName val="Lũy kế"/>
      <sheetName val="QIII (CT)"/>
      <sheetName val="QII (2)"/>
      <sheetName val="QII (3)"/>
      <sheetName val="2 Quý"/>
      <sheetName val="QIII"/>
      <sheetName val="QIII (2)"/>
      <sheetName val="3 Quý"/>
      <sheetName val="10 Tháng"/>
      <sheetName val="10 Tháng (2)"/>
      <sheetName val="2 Quý (2)"/>
      <sheetName val="Tổng"/>
      <sheetName val="1-22"/>
      <sheetName val="12 (2)"/>
      <sheetName val="12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N5">
            <v>422293688</v>
          </cell>
        </row>
        <row r="43">
          <cell r="N43">
            <v>0</v>
          </cell>
          <cell r="O43">
            <v>0</v>
          </cell>
        </row>
      </sheetData>
      <sheetData sheetId="8">
        <row r="45">
          <cell r="N45">
            <v>42945000</v>
          </cell>
          <cell r="O45">
            <v>0</v>
          </cell>
        </row>
      </sheetData>
      <sheetData sheetId="9">
        <row r="63">
          <cell r="N63">
            <v>52215000</v>
          </cell>
          <cell r="O63">
            <v>0</v>
          </cell>
        </row>
      </sheetData>
      <sheetData sheetId="10"/>
      <sheetData sheetId="11"/>
      <sheetData sheetId="12">
        <row r="63">
          <cell r="N63">
            <v>12255000</v>
          </cell>
          <cell r="O63">
            <v>0</v>
          </cell>
        </row>
      </sheetData>
      <sheetData sheetId="13">
        <row r="64">
          <cell r="N64">
            <v>0</v>
          </cell>
          <cell r="O64">
            <v>0</v>
          </cell>
        </row>
      </sheetData>
      <sheetData sheetId="14">
        <row r="67">
          <cell r="N67">
            <v>14643000</v>
          </cell>
          <cell r="O67">
            <v>0</v>
          </cell>
        </row>
      </sheetData>
      <sheetData sheetId="15"/>
      <sheetData sheetId="16">
        <row r="68">
          <cell r="N68">
            <v>45852400</v>
          </cell>
          <cell r="O68">
            <v>10092400</v>
          </cell>
        </row>
      </sheetData>
      <sheetData sheetId="17"/>
      <sheetData sheetId="18">
        <row r="68">
          <cell r="N68">
            <v>14460000</v>
          </cell>
          <cell r="O68">
            <v>6380000</v>
          </cell>
        </row>
      </sheetData>
      <sheetData sheetId="19">
        <row r="68">
          <cell r="N68">
            <v>18026000</v>
          </cell>
          <cell r="O68">
            <v>0</v>
          </cell>
        </row>
      </sheetData>
      <sheetData sheetId="20">
        <row r="71">
          <cell r="N71">
            <v>15800000</v>
          </cell>
          <cell r="O71">
            <v>0</v>
          </cell>
        </row>
      </sheetData>
      <sheetData sheetId="21">
        <row r="71">
          <cell r="N71">
            <v>39820000</v>
          </cell>
          <cell r="O71">
            <v>19524854</v>
          </cell>
        </row>
      </sheetData>
      <sheetData sheetId="22">
        <row r="98">
          <cell r="N98">
            <v>33850000</v>
          </cell>
          <cell r="O98">
            <v>8407010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workbookViewId="0">
      <selection activeCell="F44" sqref="F44:F45"/>
    </sheetView>
  </sheetViews>
  <sheetFormatPr defaultColWidth="9.140625" defaultRowHeight="15"/>
  <cols>
    <col min="1" max="1" width="5.85546875" style="3" customWidth="1"/>
    <col min="2" max="2" width="29.7109375" style="3" customWidth="1"/>
    <col min="3" max="7" width="15.42578125" style="3" customWidth="1"/>
    <col min="8" max="8" width="8.7109375" style="3" customWidth="1"/>
    <col min="9" max="10" width="9.140625" style="3"/>
    <col min="11" max="11" width="20.85546875" style="3" customWidth="1"/>
    <col min="12" max="16384" width="9.140625" style="3"/>
  </cols>
  <sheetData>
    <row r="1" spans="1:8" ht="18.75">
      <c r="B1" s="55" t="s">
        <v>0</v>
      </c>
      <c r="F1" s="56" t="s">
        <v>1</v>
      </c>
    </row>
    <row r="2" spans="1:8" ht="18.75">
      <c r="B2" s="56" t="s">
        <v>2</v>
      </c>
      <c r="F2" s="56" t="s">
        <v>3</v>
      </c>
    </row>
    <row r="4" spans="1:8" ht="18.75">
      <c r="D4" s="56" t="s">
        <v>4</v>
      </c>
    </row>
    <row r="5" spans="1:8" ht="18.75">
      <c r="D5" s="56" t="s">
        <v>5</v>
      </c>
    </row>
    <row r="7" spans="1:8" s="54" customFormat="1" ht="66" customHeight="1">
      <c r="A7" s="57" t="s">
        <v>6</v>
      </c>
      <c r="B7" s="57" t="s">
        <v>7</v>
      </c>
      <c r="C7" s="58" t="s">
        <v>8</v>
      </c>
      <c r="D7" s="58" t="s">
        <v>9</v>
      </c>
      <c r="E7" s="58" t="s">
        <v>10</v>
      </c>
      <c r="F7" s="59" t="s">
        <v>11</v>
      </c>
      <c r="G7" s="58" t="s">
        <v>12</v>
      </c>
      <c r="H7" s="57" t="s">
        <v>13</v>
      </c>
    </row>
    <row r="8" spans="1:8">
      <c r="A8" s="60" t="s">
        <v>14</v>
      </c>
      <c r="B8" s="60" t="s">
        <v>15</v>
      </c>
      <c r="C8" s="60">
        <v>1</v>
      </c>
      <c r="D8" s="60">
        <v>2</v>
      </c>
      <c r="E8" s="60" t="s">
        <v>16</v>
      </c>
      <c r="F8" s="61">
        <v>4</v>
      </c>
      <c r="G8" s="60" t="s">
        <v>17</v>
      </c>
      <c r="H8" s="60" t="s">
        <v>18</v>
      </c>
    </row>
    <row r="9" spans="1:8" s="2" customFormat="1" ht="36" customHeight="1">
      <c r="A9" s="62"/>
      <c r="B9" s="63" t="s">
        <v>19</v>
      </c>
      <c r="C9" s="64">
        <f t="shared" ref="C9:G9" si="0">C10+C14</f>
        <v>451276</v>
      </c>
      <c r="D9" s="65">
        <f t="shared" si="0"/>
        <v>19003816000</v>
      </c>
      <c r="E9" s="65">
        <f t="shared" si="0"/>
        <v>19004267276</v>
      </c>
      <c r="F9" s="65">
        <f t="shared" si="0"/>
        <v>16057451276</v>
      </c>
      <c r="G9" s="65">
        <f t="shared" si="0"/>
        <v>2946816000</v>
      </c>
      <c r="H9" s="66">
        <f t="shared" ref="H9:H15" si="1">F9/E9</f>
        <v>0.84493924668585052</v>
      </c>
    </row>
    <row r="10" spans="1:8" ht="30.75" customHeight="1">
      <c r="A10" s="67" t="s">
        <v>14</v>
      </c>
      <c r="B10" s="68" t="s">
        <v>20</v>
      </c>
      <c r="C10" s="69">
        <f>C13</f>
        <v>451276</v>
      </c>
      <c r="D10" s="70">
        <f t="shared" ref="D10:F10" si="2">D11+D12+D13</f>
        <v>2780000000</v>
      </c>
      <c r="E10" s="70">
        <f t="shared" si="2"/>
        <v>2780451276</v>
      </c>
      <c r="F10" s="70">
        <f t="shared" si="2"/>
        <v>2780451276</v>
      </c>
      <c r="G10" s="70">
        <f t="shared" ref="G10:G15" si="3">E10-F10</f>
        <v>0</v>
      </c>
      <c r="H10" s="71">
        <f t="shared" si="1"/>
        <v>1</v>
      </c>
    </row>
    <row r="11" spans="1:8" ht="30.75" customHeight="1">
      <c r="A11" s="72">
        <v>1</v>
      </c>
      <c r="B11" s="73" t="s">
        <v>21</v>
      </c>
      <c r="C11" s="74"/>
      <c r="D11" s="75">
        <v>1889173000</v>
      </c>
      <c r="E11" s="76">
        <f t="shared" ref="E11:E13" si="4">SUM(C11:D11)</f>
        <v>1889173000</v>
      </c>
      <c r="F11" s="15">
        <f t="shared" ref="F11:F13" si="5">E11</f>
        <v>1889173000</v>
      </c>
      <c r="G11" s="76">
        <f t="shared" si="3"/>
        <v>0</v>
      </c>
      <c r="H11" s="77">
        <f t="shared" si="1"/>
        <v>1</v>
      </c>
    </row>
    <row r="12" spans="1:8" ht="30.75" customHeight="1">
      <c r="A12" s="72">
        <v>2</v>
      </c>
      <c r="B12" s="73" t="s">
        <v>22</v>
      </c>
      <c r="C12" s="74"/>
      <c r="D12" s="76">
        <v>801827000</v>
      </c>
      <c r="E12" s="76">
        <f t="shared" si="4"/>
        <v>801827000</v>
      </c>
      <c r="F12" s="15">
        <f t="shared" si="5"/>
        <v>801827000</v>
      </c>
      <c r="G12" s="76">
        <f t="shared" si="3"/>
        <v>0</v>
      </c>
      <c r="H12" s="77">
        <f t="shared" si="1"/>
        <v>1</v>
      </c>
    </row>
    <row r="13" spans="1:8" ht="30.75" customHeight="1">
      <c r="A13" s="72">
        <v>3</v>
      </c>
      <c r="B13" s="73" t="s">
        <v>23</v>
      </c>
      <c r="C13" s="78">
        <v>451276</v>
      </c>
      <c r="D13" s="76">
        <v>89000000</v>
      </c>
      <c r="E13" s="76">
        <f t="shared" si="4"/>
        <v>89451276</v>
      </c>
      <c r="F13" s="76">
        <f t="shared" si="5"/>
        <v>89451276</v>
      </c>
      <c r="G13" s="76">
        <f t="shared" si="3"/>
        <v>0</v>
      </c>
      <c r="H13" s="77">
        <f t="shared" si="1"/>
        <v>1</v>
      </c>
    </row>
    <row r="14" spans="1:8" s="2" customFormat="1" ht="30.75" customHeight="1">
      <c r="A14" s="79" t="s">
        <v>15</v>
      </c>
      <c r="B14" s="63" t="s">
        <v>24</v>
      </c>
      <c r="C14" s="80"/>
      <c r="D14" s="81">
        <v>16223816000</v>
      </c>
      <c r="E14" s="81">
        <f>D14</f>
        <v>16223816000</v>
      </c>
      <c r="F14" s="14">
        <v>13277000000</v>
      </c>
      <c r="G14" s="81">
        <f t="shared" si="3"/>
        <v>2946816000</v>
      </c>
      <c r="H14" s="82">
        <f t="shared" si="1"/>
        <v>0.81836480394008415</v>
      </c>
    </row>
    <row r="15" spans="1:8" ht="30.75" customHeight="1">
      <c r="A15" s="79" t="s">
        <v>25</v>
      </c>
      <c r="B15" s="63" t="s">
        <v>26</v>
      </c>
      <c r="C15" s="83">
        <f>C16</f>
        <v>274000000</v>
      </c>
      <c r="D15" s="81">
        <f>D16+D17</f>
        <v>1098153647</v>
      </c>
      <c r="E15" s="81">
        <f>C15+D15</f>
        <v>1372153647</v>
      </c>
      <c r="F15" s="81">
        <v>878400000</v>
      </c>
      <c r="G15" s="81">
        <f t="shared" si="3"/>
        <v>493753647</v>
      </c>
      <c r="H15" s="82">
        <f t="shared" si="1"/>
        <v>0.64016154599048336</v>
      </c>
    </row>
    <row r="16" spans="1:8" ht="30.75" customHeight="1">
      <c r="A16" s="72">
        <v>1</v>
      </c>
      <c r="B16" s="73" t="s">
        <v>27</v>
      </c>
      <c r="C16" s="84">
        <v>274000000</v>
      </c>
      <c r="D16" s="76">
        <v>993333647</v>
      </c>
      <c r="E16" s="76">
        <f>SUM(C16:D16)</f>
        <v>1267333647</v>
      </c>
      <c r="F16" s="85"/>
      <c r="G16" s="76"/>
      <c r="H16" s="77"/>
    </row>
    <row r="17" spans="1:11" ht="30.75" customHeight="1">
      <c r="A17" s="86">
        <v>2</v>
      </c>
      <c r="B17" s="87" t="s">
        <v>28</v>
      </c>
      <c r="C17" s="88"/>
      <c r="D17" s="89">
        <v>104820000</v>
      </c>
      <c r="E17" s="89">
        <f>SUM(D17)</f>
        <v>104820000</v>
      </c>
      <c r="F17" s="90"/>
      <c r="G17" s="90"/>
      <c r="H17" s="86"/>
      <c r="K17" s="52"/>
    </row>
    <row r="21" spans="1:11" ht="18.75">
      <c r="B21" s="55" t="s">
        <v>0</v>
      </c>
      <c r="F21" s="56" t="s">
        <v>1</v>
      </c>
    </row>
    <row r="22" spans="1:11" ht="18.75">
      <c r="B22" s="56" t="s">
        <v>2</v>
      </c>
      <c r="F22" s="56" t="s">
        <v>3</v>
      </c>
    </row>
    <row r="24" spans="1:11" ht="18.75">
      <c r="D24" s="56" t="s">
        <v>4</v>
      </c>
    </row>
    <row r="25" spans="1:11" ht="18.75">
      <c r="D25" s="56" t="s">
        <v>29</v>
      </c>
    </row>
    <row r="27" spans="1:11" s="54" customFormat="1" ht="60.75" customHeight="1">
      <c r="A27" s="57" t="s">
        <v>6</v>
      </c>
      <c r="B27" s="57" t="s">
        <v>7</v>
      </c>
      <c r="C27" s="58" t="s">
        <v>8</v>
      </c>
      <c r="D27" s="58" t="s">
        <v>9</v>
      </c>
      <c r="E27" s="58" t="s">
        <v>10</v>
      </c>
      <c r="F27" s="59" t="s">
        <v>11</v>
      </c>
      <c r="G27" s="58" t="s">
        <v>12</v>
      </c>
      <c r="H27" s="57" t="s">
        <v>13</v>
      </c>
    </row>
    <row r="28" spans="1:11">
      <c r="A28" s="60" t="s">
        <v>14</v>
      </c>
      <c r="B28" s="60" t="s">
        <v>15</v>
      </c>
      <c r="C28" s="60">
        <v>1</v>
      </c>
      <c r="D28" s="60">
        <v>2</v>
      </c>
      <c r="E28" s="60" t="s">
        <v>16</v>
      </c>
      <c r="F28" s="61">
        <v>4</v>
      </c>
      <c r="G28" s="60" t="s">
        <v>17</v>
      </c>
      <c r="H28" s="60" t="s">
        <v>18</v>
      </c>
    </row>
    <row r="29" spans="1:11" ht="30" customHeight="1">
      <c r="A29" s="91"/>
      <c r="B29" s="92" t="s">
        <v>19</v>
      </c>
      <c r="C29" s="93">
        <v>3529642</v>
      </c>
      <c r="D29" s="93">
        <f t="shared" ref="D29:G29" si="6">D30+D34</f>
        <v>23022648000</v>
      </c>
      <c r="E29" s="93">
        <f t="shared" si="6"/>
        <v>23026177642</v>
      </c>
      <c r="F29" s="94">
        <f t="shared" si="6"/>
        <v>15655921543</v>
      </c>
      <c r="G29" s="93">
        <f t="shared" si="6"/>
        <v>7370256099</v>
      </c>
      <c r="H29" s="71">
        <f t="shared" ref="H29:H35" si="7">F29/E29</f>
        <v>0.67991838621289136</v>
      </c>
    </row>
    <row r="30" spans="1:11" ht="30" customHeight="1">
      <c r="A30" s="95" t="s">
        <v>14</v>
      </c>
      <c r="B30" s="96" t="s">
        <v>20</v>
      </c>
      <c r="C30" s="97">
        <f>C33</f>
        <v>3529642</v>
      </c>
      <c r="D30" s="97">
        <f>SUM(D31:D33)</f>
        <v>6685129000</v>
      </c>
      <c r="E30" s="97">
        <f>SUM(E31:E33)</f>
        <v>6688658642</v>
      </c>
      <c r="F30" s="98">
        <f>F31+F32+F33</f>
        <v>6687887043</v>
      </c>
      <c r="G30" s="97">
        <f>G31+G32+G33</f>
        <v>771599</v>
      </c>
      <c r="H30" s="82">
        <f t="shared" si="7"/>
        <v>0.99988464069684246</v>
      </c>
    </row>
    <row r="31" spans="1:11" ht="30" customHeight="1">
      <c r="A31" s="99">
        <v>1</v>
      </c>
      <c r="B31" s="100" t="s">
        <v>21</v>
      </c>
      <c r="C31" s="101"/>
      <c r="D31" s="102">
        <f>3640000000+229129000</f>
        <v>3869129000</v>
      </c>
      <c r="E31" s="102">
        <f>C31+D31</f>
        <v>3869129000</v>
      </c>
      <c r="F31" s="103">
        <f>E31</f>
        <v>3869129000</v>
      </c>
      <c r="G31" s="102">
        <f t="shared" ref="G31:G35" si="8">E31-F31</f>
        <v>0</v>
      </c>
      <c r="H31" s="82">
        <f t="shared" si="7"/>
        <v>1</v>
      </c>
    </row>
    <row r="32" spans="1:11" ht="30" customHeight="1">
      <c r="A32" s="99">
        <v>2</v>
      </c>
      <c r="B32" s="104" t="s">
        <v>22</v>
      </c>
      <c r="C32" s="101"/>
      <c r="D32" s="102">
        <f>2160000000+24000000</f>
        <v>2184000000</v>
      </c>
      <c r="E32" s="102">
        <f>C32+D32</f>
        <v>2184000000</v>
      </c>
      <c r="F32" s="103">
        <f>E32</f>
        <v>2184000000</v>
      </c>
      <c r="G32" s="102">
        <f t="shared" si="8"/>
        <v>0</v>
      </c>
      <c r="H32" s="82">
        <f t="shared" si="7"/>
        <v>1</v>
      </c>
    </row>
    <row r="33" spans="1:11" ht="30" customHeight="1">
      <c r="A33" s="99">
        <v>3</v>
      </c>
      <c r="B33" s="104" t="s">
        <v>23</v>
      </c>
      <c r="C33" s="102">
        <v>3529642</v>
      </c>
      <c r="D33" s="102">
        <v>632000000</v>
      </c>
      <c r="E33" s="102">
        <v>635529642</v>
      </c>
      <c r="F33" s="103">
        <v>634758043</v>
      </c>
      <c r="G33" s="102">
        <f t="shared" si="8"/>
        <v>771599</v>
      </c>
      <c r="H33" s="105">
        <f t="shared" si="7"/>
        <v>0.99878589612662005</v>
      </c>
      <c r="K33" s="112"/>
    </row>
    <row r="34" spans="1:11" ht="30" customHeight="1">
      <c r="A34" s="95" t="s">
        <v>15</v>
      </c>
      <c r="B34" s="92" t="s">
        <v>24</v>
      </c>
      <c r="C34" s="106"/>
      <c r="D34" s="97">
        <f>9569000000+419942000+735767000+5612810000</f>
        <v>16337519000</v>
      </c>
      <c r="E34" s="97">
        <f>D34</f>
        <v>16337519000</v>
      </c>
      <c r="F34" s="97">
        <v>8968034500</v>
      </c>
      <c r="G34" s="97">
        <f t="shared" si="8"/>
        <v>7369484500</v>
      </c>
      <c r="H34" s="82">
        <f t="shared" si="7"/>
        <v>0.54892266689942337</v>
      </c>
    </row>
    <row r="35" spans="1:11" ht="30" customHeight="1">
      <c r="A35" s="95" t="s">
        <v>25</v>
      </c>
      <c r="B35" s="92" t="s">
        <v>30</v>
      </c>
      <c r="C35" s="97">
        <v>587702183</v>
      </c>
      <c r="D35" s="97">
        <v>517517000</v>
      </c>
      <c r="E35" s="97">
        <f>D35+C35</f>
        <v>1105219183</v>
      </c>
      <c r="F35" s="97">
        <f>F36+F37</f>
        <v>460955974</v>
      </c>
      <c r="G35" s="97">
        <f t="shared" si="8"/>
        <v>644263209</v>
      </c>
      <c r="H35" s="82">
        <f t="shared" si="7"/>
        <v>0.41707199901180142</v>
      </c>
    </row>
    <row r="36" spans="1:11" ht="30" customHeight="1">
      <c r="A36" s="99">
        <v>1</v>
      </c>
      <c r="B36" s="100" t="s">
        <v>31</v>
      </c>
      <c r="C36" s="101"/>
      <c r="D36" s="101"/>
      <c r="E36" s="103"/>
      <c r="F36" s="102">
        <v>305673274</v>
      </c>
      <c r="G36" s="101"/>
      <c r="H36" s="82"/>
    </row>
    <row r="37" spans="1:11" ht="30" customHeight="1">
      <c r="A37" s="107">
        <v>2</v>
      </c>
      <c r="B37" s="108" t="s">
        <v>32</v>
      </c>
      <c r="C37" s="109"/>
      <c r="D37" s="109"/>
      <c r="E37" s="109"/>
      <c r="F37" s="110">
        <v>155282700</v>
      </c>
      <c r="G37" s="109"/>
      <c r="H37" s="111"/>
    </row>
  </sheetData>
  <pageMargins left="0.95" right="0.69930555555555596" top="1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activeCell="F44" sqref="F44:F45"/>
    </sheetView>
  </sheetViews>
  <sheetFormatPr defaultColWidth="9.140625" defaultRowHeight="15"/>
  <cols>
    <col min="1" max="1" width="5.85546875" style="3" customWidth="1"/>
    <col min="2" max="2" width="21.85546875" style="4" customWidth="1"/>
    <col min="3" max="3" width="12.5703125" style="3" customWidth="1"/>
    <col min="4" max="5" width="15.42578125" style="3" customWidth="1"/>
    <col min="6" max="7" width="15.140625" style="3" customWidth="1"/>
    <col min="8" max="8" width="13.85546875" style="3" customWidth="1"/>
    <col min="9" max="9" width="13.140625" style="3" customWidth="1"/>
    <col min="10" max="10" width="9.5703125" style="3" customWidth="1"/>
    <col min="11" max="11" width="20.85546875" style="3" customWidth="1"/>
    <col min="12" max="16384" width="9.140625" style="3"/>
  </cols>
  <sheetData>
    <row r="1" spans="1:11" s="1" customFormat="1" ht="15.75">
      <c r="A1" s="200" t="s">
        <v>0</v>
      </c>
      <c r="B1" s="200"/>
      <c r="F1" s="201" t="s">
        <v>1</v>
      </c>
      <c r="G1" s="201"/>
      <c r="H1" s="201"/>
      <c r="I1" s="201"/>
    </row>
    <row r="2" spans="1:11" s="1" customFormat="1" ht="15.75" customHeight="1">
      <c r="A2" s="188" t="s">
        <v>2</v>
      </c>
      <c r="B2" s="188"/>
      <c r="F2" s="189" t="s">
        <v>3</v>
      </c>
      <c r="G2" s="189"/>
      <c r="H2" s="189"/>
      <c r="I2" s="189"/>
    </row>
    <row r="4" spans="1:11">
      <c r="A4" s="5" t="s">
        <v>33</v>
      </c>
      <c r="B4" s="6"/>
      <c r="C4" s="7"/>
      <c r="D4" s="7"/>
      <c r="E4" s="7"/>
      <c r="F4" s="7"/>
      <c r="G4" s="7"/>
      <c r="H4" s="7"/>
      <c r="I4" s="7"/>
    </row>
    <row r="5" spans="1:11">
      <c r="A5" s="5" t="s">
        <v>29</v>
      </c>
      <c r="B5" s="6"/>
      <c r="C5" s="7"/>
      <c r="D5" s="7"/>
      <c r="E5" s="7"/>
      <c r="F5" s="7"/>
      <c r="G5" s="7"/>
      <c r="H5" s="7"/>
      <c r="I5" s="7"/>
    </row>
    <row r="6" spans="1:11">
      <c r="A6" s="8"/>
    </row>
    <row r="7" spans="1:11" s="2" customFormat="1" ht="55.5" customHeight="1">
      <c r="A7" s="9" t="s">
        <v>6</v>
      </c>
      <c r="B7" s="10" t="s">
        <v>7</v>
      </c>
      <c r="C7" s="10" t="s">
        <v>8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12</v>
      </c>
      <c r="I7" s="20" t="s">
        <v>13</v>
      </c>
    </row>
    <row r="8" spans="1:11">
      <c r="A8" s="11" t="s">
        <v>14</v>
      </c>
      <c r="B8" s="12" t="s">
        <v>15</v>
      </c>
      <c r="C8" s="13">
        <v>1</v>
      </c>
      <c r="D8" s="13">
        <v>2</v>
      </c>
      <c r="E8" s="13">
        <v>3</v>
      </c>
      <c r="F8" s="13" t="s">
        <v>38</v>
      </c>
      <c r="G8" s="13">
        <v>5</v>
      </c>
      <c r="H8" s="13" t="s">
        <v>39</v>
      </c>
      <c r="I8" s="21" t="s">
        <v>40</v>
      </c>
    </row>
    <row r="9" spans="1:11" s="2" customFormat="1" ht="42.75">
      <c r="A9" s="24"/>
      <c r="B9" s="25" t="s">
        <v>41</v>
      </c>
      <c r="C9" s="26"/>
      <c r="D9" s="27">
        <v>19236000000</v>
      </c>
      <c r="E9" s="27">
        <v>9230722135</v>
      </c>
      <c r="F9" s="27">
        <v>28466722135</v>
      </c>
      <c r="G9" s="27">
        <v>23060827301</v>
      </c>
      <c r="H9" s="28">
        <v>5405894830</v>
      </c>
      <c r="I9" s="47">
        <v>0.81</v>
      </c>
    </row>
    <row r="10" spans="1:11" ht="28.5">
      <c r="A10" s="29" t="s">
        <v>14</v>
      </c>
      <c r="B10" s="30" t="s">
        <v>20</v>
      </c>
      <c r="C10" s="31"/>
      <c r="D10" s="32">
        <f>SUM(D11:D13)</f>
        <v>7065000000</v>
      </c>
      <c r="E10" s="32">
        <f t="shared" ref="E10:H10" si="0">SUM(E11:E13)</f>
        <v>-307600000</v>
      </c>
      <c r="F10" s="32">
        <f t="shared" si="0"/>
        <v>6414900395</v>
      </c>
      <c r="G10" s="32">
        <f t="shared" si="0"/>
        <v>5516273723</v>
      </c>
      <c r="H10" s="32">
        <f t="shared" si="0"/>
        <v>898626672</v>
      </c>
      <c r="I10" s="48">
        <f>G10/F10</f>
        <v>0.85991572484891243</v>
      </c>
    </row>
    <row r="11" spans="1:11" ht="30">
      <c r="A11" s="33">
        <v>1</v>
      </c>
      <c r="B11" s="34" t="s">
        <v>21</v>
      </c>
      <c r="C11" s="35"/>
      <c r="D11" s="36">
        <v>3928000000</v>
      </c>
      <c r="E11" s="35" t="s">
        <v>42</v>
      </c>
      <c r="F11" s="36">
        <v>3585500395</v>
      </c>
      <c r="G11" s="36">
        <v>3585500395</v>
      </c>
      <c r="H11" s="35" t="s">
        <v>43</v>
      </c>
      <c r="I11" s="49">
        <v>1</v>
      </c>
    </row>
    <row r="12" spans="1:11">
      <c r="A12" s="33">
        <v>2</v>
      </c>
      <c r="B12" s="34" t="s">
        <v>22</v>
      </c>
      <c r="C12" s="35"/>
      <c r="D12" s="36">
        <v>2533000000</v>
      </c>
      <c r="E12" s="36">
        <v>-400600000</v>
      </c>
      <c r="F12" s="36">
        <v>2132400000</v>
      </c>
      <c r="G12" s="36">
        <f>1142773328+91000000</f>
        <v>1233773328</v>
      </c>
      <c r="H12" s="36">
        <f>989626672-91000000</f>
        <v>898626672</v>
      </c>
      <c r="I12" s="50">
        <f>G12/F12</f>
        <v>0.57858437816544739</v>
      </c>
    </row>
    <row r="13" spans="1:11">
      <c r="A13" s="33">
        <v>3</v>
      </c>
      <c r="B13" s="34" t="s">
        <v>23</v>
      </c>
      <c r="C13" s="31"/>
      <c r="D13" s="36">
        <v>604000000</v>
      </c>
      <c r="E13" s="36">
        <v>93000000</v>
      </c>
      <c r="F13" s="36">
        <v>697000000</v>
      </c>
      <c r="G13" s="36">
        <v>697000000</v>
      </c>
      <c r="H13" s="31"/>
      <c r="I13" s="49">
        <v>1</v>
      </c>
    </row>
    <row r="14" spans="1:11" s="2" customFormat="1" ht="28.5">
      <c r="A14" s="29" t="s">
        <v>15</v>
      </c>
      <c r="B14" s="30" t="s">
        <v>24</v>
      </c>
      <c r="C14" s="37"/>
      <c r="D14" s="32">
        <v>12171000000</v>
      </c>
      <c r="E14" s="32">
        <v>9880821740</v>
      </c>
      <c r="F14" s="32">
        <v>22051821740</v>
      </c>
      <c r="G14" s="32">
        <v>17635553678</v>
      </c>
      <c r="H14" s="32">
        <v>4416268062</v>
      </c>
      <c r="I14" s="48">
        <v>0.79969999999999997</v>
      </c>
    </row>
    <row r="15" spans="1:11" ht="28.5">
      <c r="A15" s="29" t="s">
        <v>25</v>
      </c>
      <c r="B15" s="30" t="s">
        <v>30</v>
      </c>
      <c r="C15" s="32">
        <v>755760550</v>
      </c>
      <c r="D15" s="32">
        <v>382000000</v>
      </c>
      <c r="E15" s="32">
        <v>196250000</v>
      </c>
      <c r="F15" s="32">
        <v>952010550</v>
      </c>
      <c r="G15" s="32">
        <v>516001771</v>
      </c>
      <c r="H15" s="32">
        <v>436008779</v>
      </c>
      <c r="I15" s="48">
        <v>0.51370000000000005</v>
      </c>
    </row>
    <row r="16" spans="1:11" ht="30">
      <c r="A16" s="33">
        <v>1</v>
      </c>
      <c r="B16" s="34" t="s">
        <v>44</v>
      </c>
      <c r="C16" s="35"/>
      <c r="D16" s="35"/>
      <c r="E16" s="35"/>
      <c r="F16" s="35"/>
      <c r="G16" s="36">
        <v>439676771</v>
      </c>
      <c r="H16" s="35"/>
      <c r="I16" s="51"/>
      <c r="K16" s="52"/>
    </row>
    <row r="17" spans="1:10">
      <c r="A17" s="38">
        <v>2</v>
      </c>
      <c r="B17" s="39" t="s">
        <v>32</v>
      </c>
      <c r="C17" s="40"/>
      <c r="D17" s="40"/>
      <c r="E17" s="40"/>
      <c r="F17" s="40"/>
      <c r="G17" s="41">
        <v>76325000</v>
      </c>
      <c r="H17" s="40"/>
      <c r="I17" s="53"/>
    </row>
    <row r="23" spans="1:10" s="1" customFormat="1" ht="18.75" customHeight="1">
      <c r="A23" s="200" t="s">
        <v>0</v>
      </c>
      <c r="B23" s="200"/>
      <c r="F23" s="201" t="s">
        <v>1</v>
      </c>
      <c r="G23" s="201"/>
      <c r="H23" s="201"/>
      <c r="I23" s="201"/>
    </row>
    <row r="24" spans="1:10" s="1" customFormat="1" ht="14.25" customHeight="1">
      <c r="A24" s="188" t="s">
        <v>2</v>
      </c>
      <c r="B24" s="188"/>
      <c r="F24" s="189" t="s">
        <v>3</v>
      </c>
      <c r="G24" s="189"/>
      <c r="H24" s="189"/>
      <c r="I24" s="189"/>
    </row>
    <row r="26" spans="1:10">
      <c r="A26" s="5" t="s">
        <v>33</v>
      </c>
      <c r="B26" s="6"/>
      <c r="C26" s="7"/>
      <c r="D26" s="7"/>
      <c r="E26" s="7"/>
      <c r="F26" s="7"/>
      <c r="G26" s="7"/>
      <c r="H26" s="7"/>
      <c r="I26" s="7"/>
      <c r="J26" s="7"/>
    </row>
    <row r="27" spans="1:10">
      <c r="A27" s="5" t="s">
        <v>5</v>
      </c>
      <c r="B27" s="6"/>
      <c r="C27" s="7"/>
      <c r="D27" s="7"/>
      <c r="E27" s="7"/>
      <c r="F27" s="7"/>
      <c r="G27" s="7"/>
      <c r="H27" s="7"/>
      <c r="I27" s="7"/>
      <c r="J27" s="7"/>
    </row>
    <row r="29" spans="1:10" s="2" customFormat="1" ht="52.5" customHeight="1">
      <c r="A29" s="16" t="s">
        <v>6</v>
      </c>
      <c r="B29" s="10" t="s">
        <v>7</v>
      </c>
      <c r="C29" s="10" t="s">
        <v>8</v>
      </c>
      <c r="D29" s="10" t="s">
        <v>34</v>
      </c>
      <c r="E29" s="10" t="s">
        <v>45</v>
      </c>
      <c r="F29" s="10" t="s">
        <v>46</v>
      </c>
      <c r="G29" s="10" t="s">
        <v>36</v>
      </c>
      <c r="H29" s="10" t="s">
        <v>47</v>
      </c>
      <c r="I29" s="10" t="s">
        <v>12</v>
      </c>
      <c r="J29" s="22" t="s">
        <v>13</v>
      </c>
    </row>
    <row r="30" spans="1:10">
      <c r="A30" s="17" t="s">
        <v>14</v>
      </c>
      <c r="B30" s="18" t="s">
        <v>15</v>
      </c>
      <c r="C30" s="19">
        <v>1</v>
      </c>
      <c r="D30" s="19">
        <v>2</v>
      </c>
      <c r="E30" s="18"/>
      <c r="F30" s="19">
        <v>3</v>
      </c>
      <c r="G30" s="19" t="s">
        <v>38</v>
      </c>
      <c r="H30" s="19">
        <v>5</v>
      </c>
      <c r="I30" s="18" t="s">
        <v>39</v>
      </c>
      <c r="J30" s="23" t="s">
        <v>40</v>
      </c>
    </row>
    <row r="31" spans="1:10">
      <c r="A31" s="190"/>
      <c r="B31" s="184" t="s">
        <v>41</v>
      </c>
      <c r="C31" s="192"/>
      <c r="D31" s="171">
        <v>18302000000</v>
      </c>
      <c r="E31" s="194">
        <v>-8555000000</v>
      </c>
      <c r="F31" s="171">
        <v>500000000</v>
      </c>
      <c r="G31" s="171">
        <v>9747000000</v>
      </c>
      <c r="H31" s="171">
        <v>9656962771</v>
      </c>
      <c r="I31" s="198">
        <v>90037229</v>
      </c>
      <c r="J31" s="165">
        <v>0.99080000000000001</v>
      </c>
    </row>
    <row r="32" spans="1:10" ht="15" hidden="1" customHeight="1">
      <c r="A32" s="182"/>
      <c r="B32" s="185"/>
      <c r="C32" s="193"/>
      <c r="D32" s="172"/>
      <c r="E32" s="195"/>
      <c r="F32" s="172"/>
      <c r="G32" s="172"/>
      <c r="H32" s="172"/>
      <c r="I32" s="199"/>
      <c r="J32" s="166"/>
    </row>
    <row r="33" spans="1:10" ht="36.75" customHeight="1">
      <c r="A33" s="182"/>
      <c r="B33" s="185"/>
      <c r="C33" s="193"/>
      <c r="D33" s="172"/>
      <c r="E33" s="196"/>
      <c r="F33" s="172"/>
      <c r="G33" s="172"/>
      <c r="H33" s="172"/>
      <c r="I33" s="199"/>
      <c r="J33" s="166"/>
    </row>
    <row r="34" spans="1:10">
      <c r="A34" s="182" t="s">
        <v>14</v>
      </c>
      <c r="B34" s="185" t="s">
        <v>20</v>
      </c>
      <c r="C34" s="193"/>
      <c r="D34" s="169">
        <v>2987000000</v>
      </c>
      <c r="E34" s="174">
        <v>-44000000</v>
      </c>
      <c r="F34" s="178"/>
      <c r="G34" s="169">
        <v>2943000000</v>
      </c>
      <c r="H34" s="169">
        <v>3103962771</v>
      </c>
      <c r="I34" s="162">
        <v>-160962771</v>
      </c>
      <c r="J34" s="166">
        <v>1.0547</v>
      </c>
    </row>
    <row r="35" spans="1:10">
      <c r="A35" s="182"/>
      <c r="B35" s="185"/>
      <c r="C35" s="193"/>
      <c r="D35" s="169"/>
      <c r="E35" s="197"/>
      <c r="F35" s="178"/>
      <c r="G35" s="169"/>
      <c r="H35" s="169"/>
      <c r="I35" s="162"/>
      <c r="J35" s="166"/>
    </row>
    <row r="36" spans="1:10" hidden="1">
      <c r="A36" s="182"/>
      <c r="B36" s="185"/>
      <c r="C36" s="193"/>
      <c r="D36" s="169"/>
      <c r="E36" s="42"/>
      <c r="F36" s="178"/>
      <c r="G36" s="169"/>
      <c r="H36" s="169"/>
      <c r="I36" s="162"/>
      <c r="J36" s="166"/>
    </row>
    <row r="37" spans="1:10" ht="30">
      <c r="A37" s="33">
        <v>1</v>
      </c>
      <c r="B37" s="34" t="s">
        <v>21</v>
      </c>
      <c r="C37" s="31"/>
      <c r="D37" s="43">
        <v>1765000000</v>
      </c>
      <c r="E37" s="44"/>
      <c r="F37" s="35"/>
      <c r="G37" s="36">
        <v>1765000000</v>
      </c>
      <c r="H37" s="36">
        <v>1925962771</v>
      </c>
      <c r="I37" s="43">
        <v>-160962771</v>
      </c>
      <c r="J37" s="50">
        <v>1.0911999999999999</v>
      </c>
    </row>
    <row r="38" spans="1:10">
      <c r="A38" s="191">
        <v>2</v>
      </c>
      <c r="B38" s="186" t="s">
        <v>22</v>
      </c>
      <c r="C38" s="193"/>
      <c r="D38" s="173">
        <v>913000000</v>
      </c>
      <c r="E38" s="45">
        <v>-44000000</v>
      </c>
      <c r="F38" s="179"/>
      <c r="G38" s="173">
        <v>869000000</v>
      </c>
      <c r="H38" s="173">
        <v>869000000</v>
      </c>
      <c r="I38" s="176"/>
      <c r="J38" s="167">
        <v>1</v>
      </c>
    </row>
    <row r="39" spans="1:10" hidden="1">
      <c r="A39" s="191"/>
      <c r="B39" s="186"/>
      <c r="C39" s="193"/>
      <c r="D39" s="173"/>
      <c r="E39" s="46"/>
      <c r="F39" s="179"/>
      <c r="G39" s="173"/>
      <c r="H39" s="173"/>
      <c r="I39" s="176"/>
      <c r="J39" s="167"/>
    </row>
    <row r="40" spans="1:10" hidden="1">
      <c r="A40" s="191"/>
      <c r="B40" s="186"/>
      <c r="C40" s="193"/>
      <c r="D40" s="173"/>
      <c r="E40" s="42"/>
      <c r="F40" s="179"/>
      <c r="G40" s="173"/>
      <c r="H40" s="173"/>
      <c r="I40" s="176"/>
      <c r="J40" s="167"/>
    </row>
    <row r="41" spans="1:10">
      <c r="A41" s="33">
        <v>3</v>
      </c>
      <c r="B41" s="34" t="s">
        <v>23</v>
      </c>
      <c r="C41" s="31"/>
      <c r="D41" s="36">
        <v>309000000</v>
      </c>
      <c r="E41" s="44"/>
      <c r="F41" s="35"/>
      <c r="G41" s="36">
        <v>309000000</v>
      </c>
      <c r="H41" s="36">
        <v>309000000</v>
      </c>
      <c r="I41" s="44"/>
      <c r="J41" s="49">
        <v>1</v>
      </c>
    </row>
    <row r="42" spans="1:10">
      <c r="A42" s="182" t="s">
        <v>15</v>
      </c>
      <c r="B42" s="185" t="s">
        <v>24</v>
      </c>
      <c r="C42" s="181"/>
      <c r="D42" s="169">
        <v>15315000000</v>
      </c>
      <c r="E42" s="174">
        <v>-8511000000</v>
      </c>
      <c r="F42" s="180"/>
      <c r="G42" s="169">
        <v>6804000000</v>
      </c>
      <c r="H42" s="169">
        <v>6553000000</v>
      </c>
      <c r="I42" s="162">
        <v>251000000</v>
      </c>
      <c r="J42" s="166">
        <v>0.96309999999999996</v>
      </c>
    </row>
    <row r="43" spans="1:10">
      <c r="A43" s="182"/>
      <c r="B43" s="185"/>
      <c r="C43" s="181"/>
      <c r="D43" s="169"/>
      <c r="E43" s="175"/>
      <c r="F43" s="180"/>
      <c r="G43" s="169"/>
      <c r="H43" s="169"/>
      <c r="I43" s="162"/>
      <c r="J43" s="166"/>
    </row>
    <row r="44" spans="1:10">
      <c r="A44" s="182" t="s">
        <v>25</v>
      </c>
      <c r="B44" s="185" t="s">
        <v>26</v>
      </c>
      <c r="C44" s="169">
        <v>96477903</v>
      </c>
      <c r="D44" s="169">
        <v>650000000</v>
      </c>
      <c r="E44" s="176"/>
      <c r="F44" s="169">
        <v>500000000</v>
      </c>
      <c r="G44" s="169">
        <v>596477903</v>
      </c>
      <c r="H44" s="169">
        <v>596477903</v>
      </c>
      <c r="I44" s="163"/>
      <c r="J44" s="166">
        <v>0.76919999999999999</v>
      </c>
    </row>
    <row r="45" spans="1:10">
      <c r="A45" s="183"/>
      <c r="B45" s="187"/>
      <c r="C45" s="170"/>
      <c r="D45" s="170"/>
      <c r="E45" s="177"/>
      <c r="F45" s="170"/>
      <c r="G45" s="170"/>
      <c r="H45" s="170"/>
      <c r="I45" s="164"/>
      <c r="J45" s="168"/>
    </row>
  </sheetData>
  <mergeCells count="57">
    <mergeCell ref="A1:B1"/>
    <mergeCell ref="F1:I1"/>
    <mergeCell ref="A2:B2"/>
    <mergeCell ref="F2:I2"/>
    <mergeCell ref="A23:B23"/>
    <mergeCell ref="F23:I23"/>
    <mergeCell ref="A24:B24"/>
    <mergeCell ref="F24:I24"/>
    <mergeCell ref="A31:A33"/>
    <mergeCell ref="A34:A36"/>
    <mergeCell ref="A38:A40"/>
    <mergeCell ref="C31:C33"/>
    <mergeCell ref="C34:C36"/>
    <mergeCell ref="C38:C40"/>
    <mergeCell ref="E31:E33"/>
    <mergeCell ref="E34:E35"/>
    <mergeCell ref="G31:G33"/>
    <mergeCell ref="G34:G36"/>
    <mergeCell ref="G38:G40"/>
    <mergeCell ref="I31:I33"/>
    <mergeCell ref="I34:I36"/>
    <mergeCell ref="I38:I40"/>
    <mergeCell ref="A42:A43"/>
    <mergeCell ref="A44:A45"/>
    <mergeCell ref="B31:B33"/>
    <mergeCell ref="B34:B36"/>
    <mergeCell ref="B38:B40"/>
    <mergeCell ref="B42:B43"/>
    <mergeCell ref="B44:B45"/>
    <mergeCell ref="C42:C43"/>
    <mergeCell ref="C44:C45"/>
    <mergeCell ref="D31:D33"/>
    <mergeCell ref="D34:D36"/>
    <mergeCell ref="D38:D40"/>
    <mergeCell ref="D42:D43"/>
    <mergeCell ref="D44:D45"/>
    <mergeCell ref="E42:E43"/>
    <mergeCell ref="E44:E45"/>
    <mergeCell ref="F31:F33"/>
    <mergeCell ref="F34:F36"/>
    <mergeCell ref="F38:F40"/>
    <mergeCell ref="F42:F43"/>
    <mergeCell ref="F44:F45"/>
    <mergeCell ref="G42:G43"/>
    <mergeCell ref="G44:G45"/>
    <mergeCell ref="H31:H33"/>
    <mergeCell ref="H34:H36"/>
    <mergeCell ref="H38:H40"/>
    <mergeCell ref="H42:H43"/>
    <mergeCell ref="H44:H45"/>
    <mergeCell ref="I42:I43"/>
    <mergeCell ref="I44:I45"/>
    <mergeCell ref="J31:J33"/>
    <mergeCell ref="J34:J36"/>
    <mergeCell ref="J38:J40"/>
    <mergeCell ref="J42:J43"/>
    <mergeCell ref="J44:J45"/>
  </mergeCells>
  <pageMargins left="0.34930555555555598" right="0.31944444444444398" top="1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tabSelected="1" topLeftCell="A16" workbookViewId="0">
      <selection activeCell="K24" sqref="K24:K25"/>
    </sheetView>
  </sheetViews>
  <sheetFormatPr defaultColWidth="9.140625" defaultRowHeight="15"/>
  <cols>
    <col min="1" max="1" width="5.85546875" style="117" customWidth="1"/>
    <col min="2" max="2" width="21.85546875" style="119" customWidth="1"/>
    <col min="3" max="3" width="12.5703125" style="117" customWidth="1"/>
    <col min="4" max="4" width="14.5703125" style="117" customWidth="1"/>
    <col min="5" max="5" width="14.28515625" style="117" customWidth="1"/>
    <col min="6" max="7" width="15.140625" style="117" customWidth="1"/>
    <col min="8" max="8" width="15.85546875" style="117" customWidth="1"/>
    <col min="9" max="9" width="13.140625" style="117" customWidth="1"/>
    <col min="10" max="10" width="10.140625" style="117" customWidth="1"/>
    <col min="11" max="11" width="20.85546875" style="117" customWidth="1"/>
    <col min="12" max="16384" width="9.140625" style="117"/>
  </cols>
  <sheetData>
    <row r="1" spans="1:9" s="113" customFormat="1" ht="15.75">
      <c r="A1" s="237" t="s">
        <v>0</v>
      </c>
      <c r="B1" s="237"/>
      <c r="F1" s="238" t="s">
        <v>1</v>
      </c>
      <c r="G1" s="238"/>
      <c r="H1" s="238"/>
      <c r="I1" s="238"/>
    </row>
    <row r="2" spans="1:9" s="113" customFormat="1" ht="15.75" customHeight="1">
      <c r="A2" s="226" t="s">
        <v>2</v>
      </c>
      <c r="B2" s="226"/>
      <c r="F2" s="227" t="s">
        <v>3</v>
      </c>
      <c r="G2" s="227"/>
      <c r="H2" s="227"/>
      <c r="I2" s="227"/>
    </row>
    <row r="4" spans="1:9">
      <c r="A4" s="114" t="s">
        <v>48</v>
      </c>
      <c r="B4" s="115"/>
      <c r="C4" s="116"/>
      <c r="D4" s="116"/>
      <c r="E4" s="116"/>
      <c r="F4" s="116"/>
      <c r="G4" s="116"/>
      <c r="H4" s="116"/>
      <c r="I4" s="116"/>
    </row>
    <row r="5" spans="1:9">
      <c r="A5" s="114" t="s">
        <v>29</v>
      </c>
      <c r="B5" s="115"/>
      <c r="C5" s="116"/>
      <c r="D5" s="116"/>
      <c r="E5" s="116"/>
      <c r="F5" s="116"/>
      <c r="G5" s="116"/>
      <c r="H5" s="116"/>
      <c r="I5" s="116"/>
    </row>
    <row r="6" spans="1:9">
      <c r="A6" s="118"/>
    </row>
    <row r="7" spans="1:9" s="123" customFormat="1" ht="55.5" customHeight="1">
      <c r="A7" s="120" t="s">
        <v>6</v>
      </c>
      <c r="B7" s="121" t="s">
        <v>7</v>
      </c>
      <c r="C7" s="121" t="s">
        <v>8</v>
      </c>
      <c r="D7" s="121" t="s">
        <v>49</v>
      </c>
      <c r="E7" s="121" t="s">
        <v>54</v>
      </c>
      <c r="F7" s="121" t="s">
        <v>50</v>
      </c>
      <c r="G7" s="121" t="s">
        <v>55</v>
      </c>
      <c r="H7" s="121" t="s">
        <v>12</v>
      </c>
      <c r="I7" s="122" t="s">
        <v>13</v>
      </c>
    </row>
    <row r="8" spans="1:9">
      <c r="A8" s="124" t="s">
        <v>14</v>
      </c>
      <c r="B8" s="125" t="s">
        <v>15</v>
      </c>
      <c r="C8" s="126">
        <v>1</v>
      </c>
      <c r="D8" s="126">
        <v>2</v>
      </c>
      <c r="E8" s="126">
        <v>3</v>
      </c>
      <c r="F8" s="126" t="s">
        <v>38</v>
      </c>
      <c r="G8" s="126">
        <v>5</v>
      </c>
      <c r="H8" s="126" t="s">
        <v>39</v>
      </c>
      <c r="I8" s="127" t="s">
        <v>40</v>
      </c>
    </row>
    <row r="9" spans="1:9" s="123" customFormat="1" ht="42.75">
      <c r="A9" s="128"/>
      <c r="B9" s="129" t="s">
        <v>51</v>
      </c>
      <c r="C9" s="130"/>
      <c r="D9" s="131">
        <v>19236000000</v>
      </c>
      <c r="E9" s="131">
        <v>9230722135</v>
      </c>
      <c r="F9" s="131">
        <v>28466722135</v>
      </c>
      <c r="G9" s="131">
        <v>23060827301</v>
      </c>
      <c r="H9" s="132">
        <v>5405894830</v>
      </c>
      <c r="I9" s="133">
        <v>0.81</v>
      </c>
    </row>
    <row r="10" spans="1:9" ht="28.5">
      <c r="A10" s="134" t="s">
        <v>14</v>
      </c>
      <c r="B10" s="135" t="s">
        <v>20</v>
      </c>
      <c r="C10" s="136"/>
      <c r="D10" s="137">
        <f>SUM(D11:D12)</f>
        <v>7079308495</v>
      </c>
      <c r="E10" s="137">
        <f>SUM(E11:E12)</f>
        <v>283000000</v>
      </c>
      <c r="F10" s="137">
        <f>SUM(F11:F12)</f>
        <v>4699484340</v>
      </c>
      <c r="G10" s="137">
        <f>SUM(G11:G12)</f>
        <v>2474534254</v>
      </c>
      <c r="H10" s="137">
        <f>SUM(H11:H12)</f>
        <v>2224950086</v>
      </c>
      <c r="I10" s="138">
        <f>G10/F10</f>
        <v>0.52655442064947922</v>
      </c>
    </row>
    <row r="11" spans="1:9" ht="30">
      <c r="A11" s="139">
        <v>1</v>
      </c>
      <c r="B11" s="140" t="s">
        <v>21</v>
      </c>
      <c r="C11" s="141"/>
      <c r="D11" s="142">
        <v>2850084340</v>
      </c>
      <c r="E11" s="142">
        <v>283000000</v>
      </c>
      <c r="F11" s="142">
        <f>D11-E11</f>
        <v>2567084340</v>
      </c>
      <c r="G11" s="142">
        <v>1240760926</v>
      </c>
      <c r="H11" s="142">
        <f>F11-G11</f>
        <v>1326323414</v>
      </c>
      <c r="I11" s="143">
        <v>1</v>
      </c>
    </row>
    <row r="12" spans="1:9">
      <c r="A12" s="139">
        <v>2</v>
      </c>
      <c r="B12" s="140" t="s">
        <v>22</v>
      </c>
      <c r="C12" s="141"/>
      <c r="D12" s="142">
        <v>4229224155</v>
      </c>
      <c r="E12" s="142"/>
      <c r="F12" s="142">
        <v>2132400000</v>
      </c>
      <c r="G12" s="142">
        <f>1142773328+91000000</f>
        <v>1233773328</v>
      </c>
      <c r="H12" s="142">
        <f>989626672-91000000</f>
        <v>898626672</v>
      </c>
      <c r="I12" s="144">
        <f>G12/F12</f>
        <v>0.57858437816544739</v>
      </c>
    </row>
    <row r="13" spans="1:9" s="123" customFormat="1" ht="28.5">
      <c r="A13" s="134" t="s">
        <v>15</v>
      </c>
      <c r="B13" s="135" t="s">
        <v>24</v>
      </c>
      <c r="C13" s="145"/>
      <c r="D13" s="137">
        <f>7284000000+1931000000+322000000</f>
        <v>9537000000</v>
      </c>
      <c r="E13" s="137">
        <v>322000000</v>
      </c>
      <c r="F13" s="137">
        <f>D13-E13</f>
        <v>9215000000</v>
      </c>
      <c r="G13" s="137">
        <f>3194027149+3841000000</f>
        <v>7035027149</v>
      </c>
      <c r="H13" s="137">
        <f>F13-G13</f>
        <v>2179972851</v>
      </c>
      <c r="I13" s="138">
        <f>G13/F13</f>
        <v>0.76343213771025498</v>
      </c>
    </row>
    <row r="14" spans="1:9" ht="29.25" thickBot="1">
      <c r="A14" s="146" t="s">
        <v>25</v>
      </c>
      <c r="B14" s="147" t="s">
        <v>30</v>
      </c>
      <c r="C14" s="148">
        <f>'[1]1'!$N$5</f>
        <v>422293688</v>
      </c>
      <c r="D14" s="148">
        <v>365000000</v>
      </c>
      <c r="E14" s="148"/>
      <c r="F14" s="148">
        <f>'[1]1'!N43+'[1]2'!N45+'[1]3'!N63+'[1]4'!N63+'[1]5'!N64+'[1]6'!N67+'[1]7'!N68+'[1]8'!N68+'[1]9'!N68+'[1]10'!N71+'[1]11'!N71+'[1]12'!N98</f>
        <v>289866400</v>
      </c>
      <c r="G14" s="148">
        <f>'[1]1'!O43+'[1]2'!O45+'[1]3'!O63+'[1]4'!O63+'[1]5'!O64+'[1]6'!O67+'[1]7'!O68+'[1]8'!O68+'[1]9'!O68+'[1]10'!O71+'[1]11'!O71+'[1]12'!O98</f>
        <v>44404264</v>
      </c>
      <c r="H14" s="148">
        <f>F14+C14-G14</f>
        <v>667755824</v>
      </c>
      <c r="I14" s="149">
        <f>G14/F14</f>
        <v>0.15318872418465887</v>
      </c>
    </row>
    <row r="15" spans="1:9" ht="15.75" thickTop="1"/>
    <row r="20" spans="1:10">
      <c r="D20" s="150"/>
      <c r="F20" s="150"/>
      <c r="H20" s="150"/>
    </row>
    <row r="21" spans="1:10">
      <c r="D21" s="150"/>
    </row>
    <row r="22" spans="1:10">
      <c r="D22" s="150"/>
    </row>
    <row r="24" spans="1:10" s="113" customFormat="1" ht="18.75" customHeight="1">
      <c r="A24" s="237" t="s">
        <v>0</v>
      </c>
      <c r="B24" s="237"/>
      <c r="F24" s="238" t="s">
        <v>1</v>
      </c>
      <c r="G24" s="238"/>
      <c r="H24" s="238"/>
      <c r="I24" s="238"/>
    </row>
    <row r="25" spans="1:10" s="113" customFormat="1" ht="14.25" customHeight="1">
      <c r="A25" s="226" t="s">
        <v>2</v>
      </c>
      <c r="B25" s="226"/>
      <c r="F25" s="227" t="s">
        <v>3</v>
      </c>
      <c r="G25" s="227"/>
      <c r="H25" s="227"/>
      <c r="I25" s="227"/>
    </row>
    <row r="27" spans="1:10">
      <c r="A27" s="114" t="s">
        <v>48</v>
      </c>
      <c r="B27" s="115"/>
      <c r="C27" s="116"/>
      <c r="D27" s="116"/>
      <c r="E27" s="116"/>
      <c r="F27" s="116"/>
      <c r="G27" s="116"/>
      <c r="H27" s="116"/>
      <c r="I27" s="116"/>
      <c r="J27" s="116"/>
    </row>
    <row r="28" spans="1:10">
      <c r="A28" s="114" t="s">
        <v>5</v>
      </c>
      <c r="B28" s="115"/>
      <c r="C28" s="116"/>
      <c r="D28" s="116"/>
      <c r="E28" s="116"/>
      <c r="F28" s="116"/>
      <c r="G28" s="116"/>
      <c r="H28" s="116"/>
      <c r="I28" s="116"/>
      <c r="J28" s="116"/>
    </row>
    <row r="30" spans="1:10" s="123" customFormat="1" ht="52.5" customHeight="1">
      <c r="A30" s="151" t="s">
        <v>6</v>
      </c>
      <c r="B30" s="121" t="s">
        <v>7</v>
      </c>
      <c r="C30" s="121" t="s">
        <v>8</v>
      </c>
      <c r="D30" s="121" t="s">
        <v>49</v>
      </c>
      <c r="E30" s="121" t="s">
        <v>45</v>
      </c>
      <c r="F30" s="121" t="s">
        <v>52</v>
      </c>
      <c r="G30" s="121" t="s">
        <v>50</v>
      </c>
      <c r="H30" s="121" t="s">
        <v>53</v>
      </c>
      <c r="I30" s="121" t="s">
        <v>12</v>
      </c>
      <c r="J30" s="152" t="s">
        <v>13</v>
      </c>
    </row>
    <row r="31" spans="1:10">
      <c r="A31" s="153" t="s">
        <v>14</v>
      </c>
      <c r="B31" s="154" t="s">
        <v>15</v>
      </c>
      <c r="C31" s="155">
        <v>1</v>
      </c>
      <c r="D31" s="155">
        <v>2</v>
      </c>
      <c r="E31" s="154"/>
      <c r="F31" s="155">
        <v>3</v>
      </c>
      <c r="G31" s="155" t="s">
        <v>38</v>
      </c>
      <c r="H31" s="155">
        <v>5</v>
      </c>
      <c r="I31" s="154" t="s">
        <v>39</v>
      </c>
      <c r="J31" s="156" t="s">
        <v>40</v>
      </c>
    </row>
    <row r="32" spans="1:10">
      <c r="A32" s="228"/>
      <c r="B32" s="222" t="s">
        <v>51</v>
      </c>
      <c r="C32" s="230"/>
      <c r="D32" s="209">
        <v>18302000000</v>
      </c>
      <c r="E32" s="232">
        <f>E35+E43</f>
        <v>405670429</v>
      </c>
      <c r="F32" s="209">
        <v>500000000</v>
      </c>
      <c r="G32" s="209">
        <v>9747000000</v>
      </c>
      <c r="H32" s="209">
        <v>9656962771</v>
      </c>
      <c r="I32" s="235"/>
      <c r="J32" s="205">
        <v>0.99080000000000001</v>
      </c>
    </row>
    <row r="33" spans="1:11" ht="15" hidden="1" customHeight="1">
      <c r="A33" s="220"/>
      <c r="B33" s="223"/>
      <c r="C33" s="231"/>
      <c r="D33" s="210"/>
      <c r="E33" s="233"/>
      <c r="F33" s="210"/>
      <c r="G33" s="210"/>
      <c r="H33" s="210"/>
      <c r="I33" s="236"/>
      <c r="J33" s="206"/>
    </row>
    <row r="34" spans="1:11" ht="36.75" customHeight="1">
      <c r="A34" s="220"/>
      <c r="B34" s="223"/>
      <c r="C34" s="231"/>
      <c r="D34" s="210"/>
      <c r="E34" s="234"/>
      <c r="F34" s="210"/>
      <c r="G34" s="210"/>
      <c r="H34" s="210"/>
      <c r="I34" s="236"/>
      <c r="J34" s="206"/>
      <c r="K34" s="117">
        <f>3026-2275</f>
        <v>751</v>
      </c>
    </row>
    <row r="35" spans="1:11">
      <c r="A35" s="220" t="s">
        <v>14</v>
      </c>
      <c r="B35" s="223" t="s">
        <v>20</v>
      </c>
      <c r="C35" s="231"/>
      <c r="D35" s="203">
        <f>SUM(D38:D42)</f>
        <v>3431670429</v>
      </c>
      <c r="E35" s="203">
        <f>SUM(E38:E42)</f>
        <v>405670429</v>
      </c>
      <c r="F35" s="216"/>
      <c r="G35" s="203">
        <f t="shared" ref="G35:H35" si="0">SUM(G38:G42)</f>
        <v>3026000000</v>
      </c>
      <c r="H35" s="203">
        <f t="shared" si="0"/>
        <v>3026000000</v>
      </c>
      <c r="I35" s="203"/>
      <c r="J35" s="239"/>
    </row>
    <row r="36" spans="1:11">
      <c r="A36" s="220"/>
      <c r="B36" s="223"/>
      <c r="C36" s="231"/>
      <c r="D36" s="203"/>
      <c r="E36" s="203"/>
      <c r="F36" s="216"/>
      <c r="G36" s="203"/>
      <c r="H36" s="203"/>
      <c r="I36" s="203"/>
      <c r="J36" s="239"/>
    </row>
    <row r="37" spans="1:11" hidden="1">
      <c r="A37" s="220"/>
      <c r="B37" s="223"/>
      <c r="C37" s="231"/>
      <c r="D37" s="203"/>
      <c r="E37" s="203"/>
      <c r="F37" s="216"/>
      <c r="G37" s="203"/>
      <c r="H37" s="203"/>
      <c r="I37" s="203"/>
      <c r="J37" s="239"/>
    </row>
    <row r="38" spans="1:11" ht="30">
      <c r="A38" s="139">
        <v>1</v>
      </c>
      <c r="B38" s="140" t="s">
        <v>21</v>
      </c>
      <c r="C38" s="136"/>
      <c r="D38" s="157">
        <v>2275000000</v>
      </c>
      <c r="E38" s="158"/>
      <c r="F38" s="141"/>
      <c r="G38" s="142">
        <v>2275000000</v>
      </c>
      <c r="H38" s="142">
        <v>2275000000</v>
      </c>
      <c r="I38" s="157"/>
      <c r="J38" s="144">
        <v>1.0911999999999999</v>
      </c>
    </row>
    <row r="39" spans="1:11">
      <c r="A39" s="229">
        <v>2</v>
      </c>
      <c r="B39" s="224" t="s">
        <v>22</v>
      </c>
      <c r="C39" s="231"/>
      <c r="D39" s="211">
        <f>751000000+405670429</f>
        <v>1156670429</v>
      </c>
      <c r="E39" s="159">
        <v>405670429</v>
      </c>
      <c r="F39" s="217"/>
      <c r="G39" s="211">
        <f>751000000</f>
        <v>751000000</v>
      </c>
      <c r="H39" s="211">
        <v>751000000</v>
      </c>
      <c r="I39" s="214"/>
      <c r="J39" s="207">
        <v>1</v>
      </c>
    </row>
    <row r="40" spans="1:11" hidden="1">
      <c r="A40" s="229"/>
      <c r="B40" s="224"/>
      <c r="C40" s="231"/>
      <c r="D40" s="211"/>
      <c r="E40" s="160"/>
      <c r="F40" s="217"/>
      <c r="G40" s="211"/>
      <c r="H40" s="211"/>
      <c r="I40" s="214"/>
      <c r="J40" s="207"/>
    </row>
    <row r="41" spans="1:11" hidden="1">
      <c r="A41" s="229"/>
      <c r="B41" s="224"/>
      <c r="C41" s="231"/>
      <c r="D41" s="211"/>
      <c r="E41" s="161"/>
      <c r="F41" s="217"/>
      <c r="G41" s="211"/>
      <c r="H41" s="211"/>
      <c r="I41" s="214"/>
      <c r="J41" s="207"/>
    </row>
    <row r="42" spans="1:11">
      <c r="A42" s="139">
        <v>3</v>
      </c>
      <c r="B42" s="140" t="s">
        <v>23</v>
      </c>
      <c r="C42" s="136"/>
      <c r="D42" s="142"/>
      <c r="E42" s="158"/>
      <c r="F42" s="141"/>
      <c r="G42" s="142"/>
      <c r="H42" s="142"/>
      <c r="I42" s="158"/>
      <c r="J42" s="143">
        <v>1</v>
      </c>
    </row>
    <row r="43" spans="1:11">
      <c r="A43" s="220" t="s">
        <v>15</v>
      </c>
      <c r="B43" s="223" t="s">
        <v>24</v>
      </c>
      <c r="C43" s="219"/>
      <c r="D43" s="203">
        <v>13340000000</v>
      </c>
      <c r="E43" s="212"/>
      <c r="F43" s="218"/>
      <c r="G43" s="203">
        <v>13340000000</v>
      </c>
      <c r="H43" s="203">
        <f>4927000000+4686000000+895000000</f>
        <v>10508000000</v>
      </c>
      <c r="I43" s="202"/>
      <c r="J43" s="206">
        <v>0.96309999999999996</v>
      </c>
    </row>
    <row r="44" spans="1:11">
      <c r="A44" s="220"/>
      <c r="B44" s="223"/>
      <c r="C44" s="219"/>
      <c r="D44" s="203"/>
      <c r="E44" s="213"/>
      <c r="F44" s="218"/>
      <c r="G44" s="203"/>
      <c r="H44" s="203"/>
      <c r="I44" s="202"/>
      <c r="J44" s="206"/>
    </row>
    <row r="45" spans="1:11">
      <c r="A45" s="220" t="s">
        <v>25</v>
      </c>
      <c r="B45" s="223" t="s">
        <v>26</v>
      </c>
      <c r="C45" s="203"/>
      <c r="D45" s="203">
        <v>700000000</v>
      </c>
      <c r="E45" s="214"/>
      <c r="F45" s="203">
        <v>631800000</v>
      </c>
      <c r="G45" s="203">
        <v>631800000</v>
      </c>
      <c r="H45" s="203">
        <v>492862500</v>
      </c>
      <c r="I45" s="203">
        <f>G45-H45</f>
        <v>138937500</v>
      </c>
      <c r="J45" s="206">
        <v>0.76919999999999999</v>
      </c>
    </row>
    <row r="46" spans="1:11">
      <c r="A46" s="221"/>
      <c r="B46" s="225"/>
      <c r="C46" s="204"/>
      <c r="D46" s="204"/>
      <c r="E46" s="215"/>
      <c r="F46" s="204"/>
      <c r="G46" s="204"/>
      <c r="H46" s="204"/>
      <c r="I46" s="204"/>
      <c r="J46" s="208"/>
    </row>
  </sheetData>
  <mergeCells count="57">
    <mergeCell ref="A1:B1"/>
    <mergeCell ref="F1:I1"/>
    <mergeCell ref="A2:B2"/>
    <mergeCell ref="F2:I2"/>
    <mergeCell ref="A24:B24"/>
    <mergeCell ref="F24:I24"/>
    <mergeCell ref="A25:B25"/>
    <mergeCell ref="F25:I25"/>
    <mergeCell ref="A32:A34"/>
    <mergeCell ref="A35:A37"/>
    <mergeCell ref="A39:A41"/>
    <mergeCell ref="C32:C34"/>
    <mergeCell ref="C35:C37"/>
    <mergeCell ref="C39:C41"/>
    <mergeCell ref="E32:E34"/>
    <mergeCell ref="E35:E37"/>
    <mergeCell ref="G32:G34"/>
    <mergeCell ref="G35:G37"/>
    <mergeCell ref="G39:G41"/>
    <mergeCell ref="I32:I34"/>
    <mergeCell ref="I35:I37"/>
    <mergeCell ref="I39:I41"/>
    <mergeCell ref="A43:A44"/>
    <mergeCell ref="A45:A46"/>
    <mergeCell ref="B32:B34"/>
    <mergeCell ref="B35:B37"/>
    <mergeCell ref="B39:B41"/>
    <mergeCell ref="B43:B44"/>
    <mergeCell ref="B45:B46"/>
    <mergeCell ref="C43:C44"/>
    <mergeCell ref="C45:C46"/>
    <mergeCell ref="D32:D34"/>
    <mergeCell ref="D35:D37"/>
    <mergeCell ref="D39:D41"/>
    <mergeCell ref="D43:D44"/>
    <mergeCell ref="D45:D46"/>
    <mergeCell ref="E43:E44"/>
    <mergeCell ref="E45:E46"/>
    <mergeCell ref="F32:F34"/>
    <mergeCell ref="F35:F37"/>
    <mergeCell ref="F39:F41"/>
    <mergeCell ref="F43:F44"/>
    <mergeCell ref="F45:F46"/>
    <mergeCell ref="G43:G44"/>
    <mergeCell ref="G45:G46"/>
    <mergeCell ref="H32:H34"/>
    <mergeCell ref="H35:H37"/>
    <mergeCell ref="H39:H41"/>
    <mergeCell ref="H43:H44"/>
    <mergeCell ref="H45:H46"/>
    <mergeCell ref="I43:I44"/>
    <mergeCell ref="I45:I46"/>
    <mergeCell ref="J32:J34"/>
    <mergeCell ref="J35:J37"/>
    <mergeCell ref="J39:J41"/>
    <mergeCell ref="J43:J44"/>
    <mergeCell ref="J45:J46"/>
  </mergeCells>
  <pageMargins left="0.34930555555555598" right="0.31944444444444398" top="1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Sheet6</vt:lpstr>
      <vt:lpstr>2021</vt:lpstr>
      <vt:lpstr>2022</vt:lpstr>
      <vt:lpstr>'2021'!Print_Area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This MC</cp:lastModifiedBy>
  <cp:lastPrinted>2023-01-04T15:00:02Z</cp:lastPrinted>
  <dcterms:created xsi:type="dcterms:W3CDTF">2019-12-26T10:09:00Z</dcterms:created>
  <dcterms:modified xsi:type="dcterms:W3CDTF">2023-01-04T15:00:07Z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1033-10.2.0.5808</vt:lpwstr>
  </property>
</Properties>
</file>